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155"/>
  </bookViews>
  <sheets>
    <sheet name="Table 6.21" sheetId="11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25725"/>
</workbook>
</file>

<file path=xl/calcChain.xml><?xml version="1.0" encoding="utf-8"?>
<calcChain xmlns="http://schemas.openxmlformats.org/spreadsheetml/2006/main">
  <c r="W11" i="11"/>
  <c r="V11"/>
  <c r="W10"/>
  <c r="W9"/>
  <c r="V10"/>
  <c r="V9"/>
  <c r="Y11"/>
  <c r="X11"/>
  <c r="Y16"/>
  <c r="X16"/>
  <c r="Y15"/>
  <c r="X15"/>
  <c r="Y10"/>
  <c r="Y9"/>
  <c r="X10"/>
  <c r="X9"/>
  <c r="X14"/>
  <c r="X13"/>
  <c r="X12"/>
  <c r="X8"/>
  <c r="X6"/>
  <c r="X5"/>
  <c r="X4"/>
  <c r="Y5"/>
  <c r="Y14"/>
  <c r="Y13"/>
  <c r="Y12"/>
  <c r="Y8"/>
  <c r="Y6"/>
  <c r="Y4"/>
  <c r="B5"/>
</calcChain>
</file>

<file path=xl/sharedStrings.xml><?xml version="1.0" encoding="utf-8"?>
<sst xmlns="http://schemas.openxmlformats.org/spreadsheetml/2006/main" count="51" uniqueCount="24">
  <si>
    <t>PoL Products</t>
  </si>
  <si>
    <t>Volume in KL/MT</t>
  </si>
  <si>
    <t>Value in Nu. Million</t>
  </si>
  <si>
    <t>Value in Nu.Million</t>
  </si>
  <si>
    <t>Value in Nu.  Million</t>
  </si>
  <si>
    <t>Diesel (HSD)</t>
  </si>
  <si>
    <t>Petrol(KL)</t>
  </si>
  <si>
    <t>Petroleum Bitumen</t>
  </si>
  <si>
    <t>Others (waste oils)</t>
  </si>
  <si>
    <t>Source: Bhutan Trade Statistics ,DRC, MoF, Thimphu</t>
  </si>
  <si>
    <t>…</t>
  </si>
  <si>
    <t>S.K. Oil (Industrial)</t>
  </si>
  <si>
    <t>S.K. Oil (subsidy)</t>
  </si>
  <si>
    <t>Other medium oils and preparations (LDO)</t>
  </si>
  <si>
    <t>Fuel oils (Furnance Oil)</t>
  </si>
  <si>
    <t>Lubricating Oils</t>
  </si>
  <si>
    <t>Subsidized LPG (14.2 kg)</t>
  </si>
  <si>
    <t>Non-subsidized LPG (14.2 kg)</t>
  </si>
  <si>
    <t>Commercial/Industrial LPG (19kg)</t>
  </si>
  <si>
    <t>Kerosene type jet fuel (ATF)</t>
  </si>
  <si>
    <t>Note: a. The codes for Kerosene S.K Oil (Subsidy) and S.K. Oil (Industrial) has been merged together w.e.f. 1st January, 2017</t>
  </si>
  <si>
    <t xml:space="preserve">          b. S.K. Oil (quota) has been renamed as S.K.Oil (subsidy)</t>
  </si>
  <si>
    <t xml:space="preserve">          c. Two types of waste oils falling under BTC Code 2710.91.00 and 2710.99.00 are clubbed together</t>
  </si>
  <si>
    <t>Table 11.6: Import of Petroleum Products by Volumn and Value, 2015 - 2019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</si>
</sst>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,##0.00;[Red]#,##0.00"/>
    <numFmt numFmtId="165" formatCode="_-* #,##0.00_-;\-* #,##0.00_-;_-* &quot;-&quot;??_-;_-@_-"/>
  </numFmts>
  <fonts count="1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</font>
    <font>
      <sz val="10"/>
      <name val="Sylfaen"/>
      <family val="1"/>
    </font>
    <font>
      <i/>
      <sz val="9"/>
      <color theme="1"/>
      <name val="Sylfaen"/>
      <family val="1"/>
    </font>
    <font>
      <i/>
      <sz val="8.5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6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7"/>
    <xf numFmtId="0" fontId="4" fillId="2" borderId="10" xfId="7" applyFont="1" applyFill="1" applyBorder="1" applyAlignment="1">
      <alignment horizontal="right" vertical="top" wrapText="1"/>
    </xf>
    <xf numFmtId="0" fontId="5" fillId="0" borderId="2" xfId="7" applyFont="1" applyBorder="1"/>
    <xf numFmtId="164" fontId="5" fillId="0" borderId="3" xfId="8" applyNumberFormat="1" applyFont="1" applyBorder="1" applyAlignment="1">
      <alignment horizontal="right"/>
    </xf>
    <xf numFmtId="164" fontId="5" fillId="0" borderId="3" xfId="8" applyNumberFormat="1" applyFont="1" applyFill="1" applyBorder="1" applyAlignment="1">
      <alignment horizontal="right"/>
    </xf>
    <xf numFmtId="164" fontId="5" fillId="0" borderId="4" xfId="8" applyNumberFormat="1" applyFont="1" applyBorder="1" applyAlignment="1">
      <alignment horizontal="right"/>
    </xf>
    <xf numFmtId="0" fontId="5" fillId="0" borderId="5" xfId="7" applyFont="1" applyBorder="1"/>
    <xf numFmtId="164" fontId="5" fillId="0" borderId="0" xfId="8" applyNumberFormat="1" applyFont="1" applyBorder="1" applyAlignment="1">
      <alignment horizontal="right"/>
    </xf>
    <xf numFmtId="164" fontId="5" fillId="0" borderId="6" xfId="8" applyNumberFormat="1" applyFont="1" applyBorder="1" applyAlignment="1">
      <alignment horizontal="right"/>
    </xf>
    <xf numFmtId="0" fontId="5" fillId="0" borderId="5" xfId="7" applyFont="1" applyBorder="1" applyAlignment="1">
      <alignment wrapText="1"/>
    </xf>
    <xf numFmtId="164" fontId="5" fillId="0" borderId="0" xfId="8" applyNumberFormat="1" applyFont="1" applyFill="1" applyBorder="1" applyAlignment="1">
      <alignment horizontal="right"/>
    </xf>
    <xf numFmtId="0" fontId="5" fillId="0" borderId="5" xfId="7" applyFont="1" applyFill="1" applyBorder="1" applyAlignment="1">
      <alignment wrapText="1"/>
    </xf>
    <xf numFmtId="0" fontId="5" fillId="0" borderId="5" xfId="7" applyFont="1" applyFill="1" applyBorder="1"/>
    <xf numFmtId="164" fontId="5" fillId="0" borderId="2" xfId="8" applyNumberFormat="1" applyFont="1" applyBorder="1" applyAlignment="1">
      <alignment horizontal="right"/>
    </xf>
    <xf numFmtId="164" fontId="5" fillId="0" borderId="5" xfId="8" applyNumberFormat="1" applyFont="1" applyBorder="1" applyAlignment="1">
      <alignment horizontal="right"/>
    </xf>
    <xf numFmtId="164" fontId="5" fillId="0" borderId="5" xfId="8" applyNumberFormat="1" applyFont="1" applyFill="1" applyBorder="1" applyAlignment="1">
      <alignment horizontal="right"/>
    </xf>
    <xf numFmtId="0" fontId="4" fillId="2" borderId="10" xfId="7" applyFont="1" applyFill="1" applyBorder="1" applyAlignment="1">
      <alignment horizontal="right" vertical="center" wrapText="1"/>
    </xf>
    <xf numFmtId="0" fontId="4" fillId="0" borderId="7" xfId="7" applyFont="1" applyBorder="1" applyAlignment="1"/>
    <xf numFmtId="165" fontId="5" fillId="0" borderId="4" xfId="20" applyNumberFormat="1" applyFont="1" applyBorder="1" applyAlignment="1">
      <alignment horizontal="right"/>
    </xf>
    <xf numFmtId="165" fontId="5" fillId="0" borderId="6" xfId="20" applyNumberFormat="1" applyFont="1" applyBorder="1" applyAlignment="1">
      <alignment horizontal="right"/>
    </xf>
    <xf numFmtId="164" fontId="5" fillId="0" borderId="2" xfId="8" applyNumberFormat="1" applyFont="1" applyFill="1" applyBorder="1" applyAlignment="1">
      <alignment horizontal="right"/>
    </xf>
    <xf numFmtId="165" fontId="7" fillId="0" borderId="0" xfId="20" applyNumberFormat="1" applyFont="1" applyBorder="1"/>
    <xf numFmtId="0" fontId="5" fillId="0" borderId="0" xfId="7" applyFont="1" applyBorder="1"/>
    <xf numFmtId="0" fontId="5" fillId="0" borderId="6" xfId="7" applyFont="1" applyBorder="1"/>
    <xf numFmtId="0" fontId="4" fillId="2" borderId="8" xfId="7" applyFont="1" applyFill="1" applyBorder="1" applyAlignment="1">
      <alignment horizontal="right" vertical="center" wrapText="1"/>
    </xf>
    <xf numFmtId="0" fontId="4" fillId="2" borderId="1" xfId="7" applyFont="1" applyFill="1" applyBorder="1" applyAlignment="1">
      <alignment horizontal="right" vertical="center" wrapText="1"/>
    </xf>
    <xf numFmtId="165" fontId="7" fillId="0" borderId="11" xfId="20" applyNumberFormat="1" applyFont="1" applyBorder="1"/>
    <xf numFmtId="165" fontId="7" fillId="0" borderId="9" xfId="20" applyNumberFormat="1" applyFont="1" applyBorder="1"/>
    <xf numFmtId="165" fontId="5" fillId="0" borderId="9" xfId="20" applyNumberFormat="1" applyFont="1" applyBorder="1" applyAlignment="1">
      <alignment horizontal="right"/>
    </xf>
    <xf numFmtId="165" fontId="5" fillId="0" borderId="11" xfId="20" applyNumberFormat="1" applyFont="1" applyBorder="1" applyAlignment="1">
      <alignment horizontal="right"/>
    </xf>
    <xf numFmtId="165" fontId="7" fillId="0" borderId="6" xfId="20" applyNumberFormat="1" applyFont="1" applyBorder="1"/>
    <xf numFmtId="165" fontId="5" fillId="0" borderId="11" xfId="20" applyNumberFormat="1" applyFont="1" applyFill="1" applyBorder="1" applyAlignment="1">
      <alignment horizontal="right"/>
    </xf>
    <xf numFmtId="164" fontId="5" fillId="0" borderId="9" xfId="8" applyNumberFormat="1" applyFont="1" applyBorder="1" applyAlignment="1">
      <alignment horizontal="right"/>
    </xf>
    <xf numFmtId="164" fontId="5" fillId="0" borderId="11" xfId="8" applyNumberFormat="1" applyFont="1" applyBorder="1" applyAlignment="1">
      <alignment horizontal="right"/>
    </xf>
    <xf numFmtId="4" fontId="5" fillId="0" borderId="11" xfId="7" applyNumberFormat="1" applyFont="1" applyBorder="1"/>
    <xf numFmtId="164" fontId="5" fillId="0" borderId="11" xfId="8" applyNumberFormat="1" applyFont="1" applyFill="1" applyBorder="1" applyAlignment="1">
      <alignment horizontal="right"/>
    </xf>
    <xf numFmtId="164" fontId="5" fillId="0" borderId="6" xfId="8" applyNumberFormat="1" applyFont="1" applyFill="1" applyBorder="1" applyAlignment="1">
      <alignment horizontal="right"/>
    </xf>
    <xf numFmtId="165" fontId="7" fillId="0" borderId="11" xfId="20" applyNumberFormat="1" applyFont="1" applyBorder="1" applyAlignment="1">
      <alignment horizontal="right"/>
    </xf>
    <xf numFmtId="165" fontId="7" fillId="0" borderId="10" xfId="20" applyNumberFormat="1" applyFont="1" applyBorder="1"/>
    <xf numFmtId="0" fontId="1" fillId="0" borderId="0" xfId="7" applyBorder="1"/>
    <xf numFmtId="0" fontId="7" fillId="0" borderId="5" xfId="7" applyFont="1" applyBorder="1"/>
    <xf numFmtId="0" fontId="8" fillId="0" borderId="0" xfId="7" applyFont="1" applyAlignment="1"/>
    <xf numFmtId="0" fontId="8" fillId="0" borderId="0" xfId="7" applyFont="1"/>
    <xf numFmtId="164" fontId="9" fillId="0" borderId="0" xfId="8" applyNumberFormat="1" applyFont="1" applyFill="1" applyBorder="1" applyAlignment="1">
      <alignment horizontal="left"/>
    </xf>
    <xf numFmtId="0" fontId="10" fillId="0" borderId="0" xfId="7" applyFont="1"/>
    <xf numFmtId="165" fontId="7" fillId="0" borderId="11" xfId="20" applyNumberFormat="1" applyFont="1" applyBorder="1" applyAlignment="1">
      <alignment horizontal="center" vertical="center"/>
    </xf>
    <xf numFmtId="0" fontId="4" fillId="2" borderId="1" xfId="7" applyFont="1" applyFill="1" applyBorder="1" applyAlignment="1">
      <alignment horizontal="center"/>
    </xf>
    <xf numFmtId="0" fontId="8" fillId="0" borderId="3" xfId="7" applyFont="1" applyBorder="1" applyAlignment="1">
      <alignment horizontal="left" wrapText="1"/>
    </xf>
    <xf numFmtId="0" fontId="8" fillId="0" borderId="0" xfId="7" applyFont="1" applyAlignment="1">
      <alignment horizontal="left" wrapText="1"/>
    </xf>
    <xf numFmtId="0" fontId="4" fillId="2" borderId="9" xfId="7" applyFont="1" applyFill="1" applyBorder="1" applyAlignment="1">
      <alignment horizontal="left" vertical="center"/>
    </xf>
    <xf numFmtId="0" fontId="4" fillId="2" borderId="10" xfId="7" applyFont="1" applyFill="1" applyBorder="1" applyAlignment="1">
      <alignment horizontal="left" vertical="center"/>
    </xf>
    <xf numFmtId="0" fontId="4" fillId="2" borderId="9" xfId="7" applyFont="1" applyFill="1" applyBorder="1" applyAlignment="1">
      <alignment horizontal="center"/>
    </xf>
    <xf numFmtId="165" fontId="5" fillId="0" borderId="11" xfId="20" applyNumberFormat="1" applyFont="1" applyBorder="1" applyAlignment="1">
      <alignment horizontal="center" vertical="center"/>
    </xf>
  </cellXfs>
  <cellStyles count="21">
    <cellStyle name="Comma" xfId="20" builtinId="3"/>
    <cellStyle name="Comma 2" xfId="1"/>
    <cellStyle name="Comma 3" xfId="2"/>
    <cellStyle name="Comma 4" xfId="8"/>
    <cellStyle name="Normal" xfId="0" builtinId="0"/>
    <cellStyle name="Normal 2" xfId="3"/>
    <cellStyle name="Normal 2 2" xfId="10"/>
    <cellStyle name="Normal 2 3" xfId="11"/>
    <cellStyle name="Normal 2 4" xfId="12"/>
    <cellStyle name="Normal 2 5" xfId="13"/>
    <cellStyle name="Normal 2 6" xfId="14"/>
    <cellStyle name="Normal 2 7" xfId="15"/>
    <cellStyle name="Normal 2 8" xfId="16"/>
    <cellStyle name="Normal 3" xfId="4"/>
    <cellStyle name="Normal 4" xfId="7"/>
    <cellStyle name="Normal 5" xfId="17"/>
    <cellStyle name="Normal 6" xfId="18"/>
    <cellStyle name="Normal 7" xfId="9"/>
    <cellStyle name="Normal 8" xfId="19"/>
    <cellStyle name="Percent 2" xfId="6"/>
    <cellStyle name="Percent 3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1"/>
  <sheetViews>
    <sheetView tabSelected="1" workbookViewId="0">
      <selection activeCell="T23" sqref="T23"/>
    </sheetView>
  </sheetViews>
  <sheetFormatPr defaultColWidth="9.140625" defaultRowHeight="15"/>
  <cols>
    <col min="1" max="1" width="33.7109375" style="1" customWidth="1"/>
    <col min="2" max="2" width="9.85546875" style="1" hidden="1" customWidth="1"/>
    <col min="3" max="3" width="11.5703125" style="1" hidden="1" customWidth="1"/>
    <col min="4" max="4" width="10.42578125" style="1" hidden="1" customWidth="1"/>
    <col min="5" max="5" width="11.5703125" style="1" hidden="1" customWidth="1"/>
    <col min="6" max="6" width="10.140625" style="1" hidden="1" customWidth="1"/>
    <col min="7" max="7" width="10.85546875" style="1" hidden="1" customWidth="1"/>
    <col min="8" max="8" width="10.28515625" style="1" hidden="1" customWidth="1"/>
    <col min="9" max="9" width="11.5703125" style="1" hidden="1" customWidth="1"/>
    <col min="10" max="10" width="10.5703125" style="1" hidden="1" customWidth="1"/>
    <col min="11" max="11" width="13.28515625" style="1" hidden="1" customWidth="1"/>
    <col min="12" max="12" width="10.140625" style="1" hidden="1" customWidth="1"/>
    <col min="13" max="13" width="12" style="1" hidden="1" customWidth="1"/>
    <col min="14" max="15" width="11.5703125" style="1" hidden="1" customWidth="1"/>
    <col min="16" max="23" width="11.5703125" style="1" customWidth="1"/>
    <col min="24" max="25" width="11.28515625" style="1" customWidth="1"/>
    <col min="26" max="16384" width="9.140625" style="1"/>
  </cols>
  <sheetData>
    <row r="1" spans="1:25" ht="21" customHeight="1">
      <c r="A1" s="18" t="s">
        <v>23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</row>
    <row r="2" spans="1:25" ht="15.75">
      <c r="A2" s="50" t="s">
        <v>0</v>
      </c>
      <c r="B2" s="52">
        <v>2008</v>
      </c>
      <c r="C2" s="52"/>
      <c r="D2" s="52">
        <v>2009</v>
      </c>
      <c r="E2" s="52"/>
      <c r="F2" s="47">
        <v>2010</v>
      </c>
      <c r="G2" s="47"/>
      <c r="H2" s="47">
        <v>2011</v>
      </c>
      <c r="I2" s="47"/>
      <c r="J2" s="47">
        <v>2012</v>
      </c>
      <c r="K2" s="47"/>
      <c r="L2" s="47">
        <v>2013</v>
      </c>
      <c r="M2" s="47"/>
      <c r="N2" s="47">
        <v>2014</v>
      </c>
      <c r="O2" s="47"/>
      <c r="P2" s="47">
        <v>2015</v>
      </c>
      <c r="Q2" s="47"/>
      <c r="R2" s="47">
        <v>2016</v>
      </c>
      <c r="S2" s="47"/>
      <c r="T2" s="47">
        <v>2017</v>
      </c>
      <c r="U2" s="47"/>
      <c r="V2" s="47">
        <v>2018</v>
      </c>
      <c r="W2" s="47"/>
      <c r="X2" s="47">
        <v>2019</v>
      </c>
      <c r="Y2" s="47"/>
    </row>
    <row r="3" spans="1:25" ht="45">
      <c r="A3" s="51"/>
      <c r="B3" s="2" t="s">
        <v>1</v>
      </c>
      <c r="C3" s="2" t="s">
        <v>2</v>
      </c>
      <c r="D3" s="2" t="s">
        <v>1</v>
      </c>
      <c r="E3" s="2" t="s">
        <v>2</v>
      </c>
      <c r="F3" s="17" t="s">
        <v>1</v>
      </c>
      <c r="G3" s="17" t="s">
        <v>3</v>
      </c>
      <c r="H3" s="17" t="s">
        <v>1</v>
      </c>
      <c r="I3" s="17" t="s">
        <v>2</v>
      </c>
      <c r="J3" s="17" t="s">
        <v>1</v>
      </c>
      <c r="K3" s="17" t="s">
        <v>4</v>
      </c>
      <c r="L3" s="17" t="s">
        <v>1</v>
      </c>
      <c r="M3" s="17" t="s">
        <v>4</v>
      </c>
      <c r="N3" s="17" t="s">
        <v>1</v>
      </c>
      <c r="O3" s="17" t="s">
        <v>4</v>
      </c>
      <c r="P3" s="17" t="s">
        <v>1</v>
      </c>
      <c r="Q3" s="17" t="s">
        <v>4</v>
      </c>
      <c r="R3" s="26" t="s">
        <v>1</v>
      </c>
      <c r="S3" s="25" t="s">
        <v>4</v>
      </c>
      <c r="T3" s="26" t="s">
        <v>1</v>
      </c>
      <c r="U3" s="25" t="s">
        <v>4</v>
      </c>
      <c r="V3" s="26" t="s">
        <v>1</v>
      </c>
      <c r="W3" s="25" t="s">
        <v>4</v>
      </c>
      <c r="X3" s="26" t="s">
        <v>1</v>
      </c>
      <c r="Y3" s="25" t="s">
        <v>4</v>
      </c>
    </row>
    <row r="4" spans="1:25" ht="15.75">
      <c r="A4" s="3" t="s">
        <v>5</v>
      </c>
      <c r="B4" s="4">
        <v>62207.360000000001</v>
      </c>
      <c r="C4" s="4">
        <v>1807.66</v>
      </c>
      <c r="D4" s="4">
        <v>68577.45</v>
      </c>
      <c r="E4" s="4">
        <v>1910.5889999999999</v>
      </c>
      <c r="F4" s="14">
        <v>88788.31</v>
      </c>
      <c r="G4" s="6">
        <v>2803.87</v>
      </c>
      <c r="H4" s="21">
        <v>105872.06299999999</v>
      </c>
      <c r="I4" s="5">
        <v>3644.7040000000002</v>
      </c>
      <c r="J4" s="33">
        <v>124209.22</v>
      </c>
      <c r="K4" s="6">
        <v>4695.2700000000004</v>
      </c>
      <c r="L4" s="6">
        <v>126120.29</v>
      </c>
      <c r="M4" s="4">
        <v>5655.31</v>
      </c>
      <c r="N4" s="33">
        <v>117615.8</v>
      </c>
      <c r="O4" s="6">
        <v>5865.98</v>
      </c>
      <c r="P4" s="29">
        <v>126139.4</v>
      </c>
      <c r="Q4" s="19">
        <v>5262.7140509999999</v>
      </c>
      <c r="R4" s="27">
        <v>133851.26999999999</v>
      </c>
      <c r="S4" s="28">
        <v>5776.53</v>
      </c>
      <c r="T4" s="27">
        <v>144620.70000000001</v>
      </c>
      <c r="U4" s="28">
        <v>6648.56</v>
      </c>
      <c r="V4" s="27">
        <v>159722.5</v>
      </c>
      <c r="W4" s="28">
        <v>7943.33</v>
      </c>
      <c r="X4" s="27">
        <f>154616590/1000</f>
        <v>154616.59</v>
      </c>
      <c r="Y4" s="28">
        <f>7760792299/1000000</f>
        <v>7760.7922989999997</v>
      </c>
    </row>
    <row r="5" spans="1:25" ht="15.75">
      <c r="A5" s="7" t="s">
        <v>6</v>
      </c>
      <c r="B5" s="8">
        <f>M7/1000</f>
        <v>0</v>
      </c>
      <c r="C5" s="8">
        <v>703.35</v>
      </c>
      <c r="D5" s="8">
        <v>20554.78</v>
      </c>
      <c r="E5" s="8">
        <v>724.34</v>
      </c>
      <c r="F5" s="15">
        <v>23934.81</v>
      </c>
      <c r="G5" s="9">
        <v>969.202</v>
      </c>
      <c r="H5" s="15">
        <v>26877.814999999999</v>
      </c>
      <c r="I5" s="8">
        <v>1369.4259999999999</v>
      </c>
      <c r="J5" s="34">
        <v>29316.9</v>
      </c>
      <c r="K5" s="9">
        <v>1636.28</v>
      </c>
      <c r="L5" s="9">
        <v>30272.2</v>
      </c>
      <c r="M5" s="8">
        <v>1750.31</v>
      </c>
      <c r="N5" s="34">
        <v>31458.2</v>
      </c>
      <c r="O5" s="9">
        <v>1826.52</v>
      </c>
      <c r="P5" s="30">
        <v>33846.6</v>
      </c>
      <c r="Q5" s="20">
        <v>1692.967834</v>
      </c>
      <c r="R5" s="27">
        <v>36214.800000000003</v>
      </c>
      <c r="S5" s="27">
        <v>1755.31</v>
      </c>
      <c r="T5" s="27">
        <v>39119.5</v>
      </c>
      <c r="U5" s="27">
        <v>1969.39</v>
      </c>
      <c r="V5" s="27">
        <v>46912.34</v>
      </c>
      <c r="W5" s="27">
        <v>2333.6</v>
      </c>
      <c r="X5" s="27">
        <f>50958510/1000</f>
        <v>50958.51</v>
      </c>
      <c r="Y5" s="27">
        <f>2509081796/1000000</f>
        <v>2509.0817959999999</v>
      </c>
    </row>
    <row r="6" spans="1:25" ht="15.75">
      <c r="A6" s="10" t="s">
        <v>12</v>
      </c>
      <c r="B6" s="8"/>
      <c r="C6" s="8"/>
      <c r="D6" s="8"/>
      <c r="E6" s="8"/>
      <c r="F6" s="15"/>
      <c r="G6" s="9"/>
      <c r="H6" s="15"/>
      <c r="I6" s="8"/>
      <c r="J6" s="34">
        <v>0</v>
      </c>
      <c r="K6" s="8">
        <v>0</v>
      </c>
      <c r="L6" s="31">
        <v>48</v>
      </c>
      <c r="M6" s="22">
        <v>0.62</v>
      </c>
      <c r="N6" s="27">
        <v>5685</v>
      </c>
      <c r="O6" s="22">
        <v>74.739999999999995</v>
      </c>
      <c r="P6" s="27">
        <v>4599</v>
      </c>
      <c r="Q6" s="22">
        <v>60.17</v>
      </c>
      <c r="R6" s="27">
        <v>4815</v>
      </c>
      <c r="S6" s="27">
        <v>65.790000000000006</v>
      </c>
      <c r="T6" s="46">
        <v>4328</v>
      </c>
      <c r="U6" s="46">
        <v>76.02</v>
      </c>
      <c r="V6" s="46">
        <v>3585</v>
      </c>
      <c r="W6" s="46">
        <v>79.95</v>
      </c>
      <c r="X6" s="46">
        <f>2922000/1000</f>
        <v>2922</v>
      </c>
      <c r="Y6" s="46">
        <f>82108580/1000000</f>
        <v>82.108580000000003</v>
      </c>
    </row>
    <row r="7" spans="1:25" ht="15.75">
      <c r="A7" s="7" t="s">
        <v>11</v>
      </c>
      <c r="B7" s="8">
        <v>389</v>
      </c>
      <c r="C7" s="8">
        <v>11.17506</v>
      </c>
      <c r="D7" s="8">
        <v>84.1</v>
      </c>
      <c r="E7" s="8">
        <v>2.601</v>
      </c>
      <c r="F7" s="15">
        <v>240.16200000000001</v>
      </c>
      <c r="G7" s="9">
        <v>8.0630000000000006</v>
      </c>
      <c r="H7" s="15">
        <v>120.15</v>
      </c>
      <c r="I7" s="8">
        <v>5.7430000000000003</v>
      </c>
      <c r="J7" s="34">
        <v>0</v>
      </c>
      <c r="K7" s="9">
        <v>0</v>
      </c>
      <c r="L7" s="9">
        <v>0</v>
      </c>
      <c r="M7" s="8">
        <v>0</v>
      </c>
      <c r="N7" s="34">
        <v>21</v>
      </c>
      <c r="O7" s="9">
        <v>1.23</v>
      </c>
      <c r="P7" s="30">
        <v>12</v>
      </c>
      <c r="Q7" s="20">
        <v>0.50601700000000005</v>
      </c>
      <c r="R7" s="27">
        <v>24</v>
      </c>
      <c r="S7" s="27">
        <v>1.18</v>
      </c>
      <c r="T7" s="46"/>
      <c r="U7" s="46"/>
      <c r="V7" s="46"/>
      <c r="W7" s="46"/>
      <c r="X7" s="46"/>
      <c r="Y7" s="46"/>
    </row>
    <row r="8" spans="1:25" ht="15.75">
      <c r="A8" s="7" t="s">
        <v>19</v>
      </c>
      <c r="B8" s="8">
        <v>837.23</v>
      </c>
      <c r="C8" s="8">
        <v>37.19</v>
      </c>
      <c r="D8" s="11">
        <v>98.7</v>
      </c>
      <c r="E8" s="8">
        <v>30.72</v>
      </c>
      <c r="F8" s="15">
        <v>1342.87</v>
      </c>
      <c r="G8" s="9">
        <v>48.69</v>
      </c>
      <c r="H8" s="15">
        <v>1455</v>
      </c>
      <c r="I8" s="8">
        <v>71.956000000000003</v>
      </c>
      <c r="J8" s="34">
        <v>2082.02</v>
      </c>
      <c r="K8" s="9">
        <v>120.455</v>
      </c>
      <c r="L8" s="9">
        <v>3168</v>
      </c>
      <c r="M8" s="8">
        <v>197.09</v>
      </c>
      <c r="N8" s="34">
        <v>3585</v>
      </c>
      <c r="O8" s="9">
        <v>219.69</v>
      </c>
      <c r="P8" s="30">
        <v>3291</v>
      </c>
      <c r="Q8" s="20">
        <v>142.08416</v>
      </c>
      <c r="R8" s="27">
        <v>3294</v>
      </c>
      <c r="S8" s="27">
        <v>127.92</v>
      </c>
      <c r="T8" s="27">
        <v>3982</v>
      </c>
      <c r="U8" s="27">
        <v>170.65</v>
      </c>
      <c r="V8" s="27">
        <v>4878</v>
      </c>
      <c r="W8" s="27">
        <v>230.97</v>
      </c>
      <c r="X8" s="27">
        <f>4956000/1000</f>
        <v>4956</v>
      </c>
      <c r="Y8" s="27">
        <f>225467664/1000000</f>
        <v>225.46766400000001</v>
      </c>
    </row>
    <row r="9" spans="1:25" ht="15.75">
      <c r="A9" s="41" t="s">
        <v>16</v>
      </c>
      <c r="B9" s="11">
        <v>5726.48</v>
      </c>
      <c r="C9" s="8">
        <v>114.82</v>
      </c>
      <c r="D9" s="11">
        <v>10410.52</v>
      </c>
      <c r="E9" s="8">
        <v>121.21</v>
      </c>
      <c r="F9" s="16">
        <v>24217.66</v>
      </c>
      <c r="G9" s="9">
        <v>145.08000000000001</v>
      </c>
      <c r="H9" s="16">
        <v>7458.61</v>
      </c>
      <c r="I9" s="8">
        <v>181.447</v>
      </c>
      <c r="J9" s="36">
        <v>7480.71</v>
      </c>
      <c r="K9" s="9">
        <v>194.96</v>
      </c>
      <c r="L9" s="24">
        <v>6719.48</v>
      </c>
      <c r="M9" s="23">
        <v>181.77</v>
      </c>
      <c r="N9" s="35">
        <v>7056.18</v>
      </c>
      <c r="O9" s="24">
        <v>183.38</v>
      </c>
      <c r="P9" s="53">
        <v>7289.7290999999996</v>
      </c>
      <c r="Q9" s="53">
        <v>188.93588399999999</v>
      </c>
      <c r="R9" s="46">
        <v>7593.3</v>
      </c>
      <c r="S9" s="46">
        <v>198.61</v>
      </c>
      <c r="T9" s="46">
        <v>8078.9</v>
      </c>
      <c r="U9" s="46">
        <v>223.31</v>
      </c>
      <c r="V9" s="27">
        <f>4277144/1000</f>
        <v>4277.1440000000002</v>
      </c>
      <c r="W9" s="27">
        <f>120224496/1000000</f>
        <v>120.224496</v>
      </c>
      <c r="X9" s="27">
        <f>7812824/1000</f>
        <v>7812.8239999999996</v>
      </c>
      <c r="Y9" s="27">
        <f>226743751/1000000</f>
        <v>226.743751</v>
      </c>
    </row>
    <row r="10" spans="1:25" ht="15.75">
      <c r="A10" s="41" t="s">
        <v>17</v>
      </c>
      <c r="B10" s="11"/>
      <c r="C10" s="8"/>
      <c r="D10" s="11"/>
      <c r="E10" s="8"/>
      <c r="F10" s="16"/>
      <c r="G10" s="9"/>
      <c r="H10" s="16"/>
      <c r="I10" s="8"/>
      <c r="J10" s="36"/>
      <c r="K10" s="9"/>
      <c r="L10" s="24"/>
      <c r="M10" s="23"/>
      <c r="N10" s="35"/>
      <c r="O10" s="24"/>
      <c r="P10" s="53"/>
      <c r="Q10" s="53"/>
      <c r="R10" s="46"/>
      <c r="S10" s="46"/>
      <c r="T10" s="46"/>
      <c r="U10" s="46"/>
      <c r="V10" s="27">
        <f>16259/1000</f>
        <v>16.259</v>
      </c>
      <c r="W10" s="27">
        <f>953325/1000000</f>
        <v>0.95332499999999998</v>
      </c>
      <c r="X10" s="27">
        <f>1015410/1000</f>
        <v>1015.41</v>
      </c>
      <c r="Y10" s="27">
        <f>43352153/1000000</f>
        <v>43.352153000000001</v>
      </c>
    </row>
    <row r="11" spans="1:25" ht="15.75">
      <c r="A11" s="41" t="s">
        <v>18</v>
      </c>
      <c r="B11" s="11"/>
      <c r="C11" s="8"/>
      <c r="D11" s="11"/>
      <c r="E11" s="8"/>
      <c r="F11" s="16"/>
      <c r="G11" s="9"/>
      <c r="H11" s="16"/>
      <c r="I11" s="8"/>
      <c r="J11" s="36"/>
      <c r="K11" s="9"/>
      <c r="L11" s="24"/>
      <c r="M11" s="23"/>
      <c r="N11" s="35"/>
      <c r="O11" s="24"/>
      <c r="P11" s="30" t="s">
        <v>10</v>
      </c>
      <c r="Q11" s="20" t="s">
        <v>10</v>
      </c>
      <c r="R11" s="38" t="s">
        <v>10</v>
      </c>
      <c r="S11" s="38" t="s">
        <v>10</v>
      </c>
      <c r="T11" s="38" t="s">
        <v>10</v>
      </c>
      <c r="U11" s="38" t="s">
        <v>10</v>
      </c>
      <c r="V11" s="38">
        <f>723551/1000</f>
        <v>723.55100000000004</v>
      </c>
      <c r="W11" s="38">
        <f>42499823/1000000</f>
        <v>42.499822999999999</v>
      </c>
      <c r="X11" s="27">
        <f>1369915/1000</f>
        <v>1369.915</v>
      </c>
      <c r="Y11" s="27">
        <f>75920082/1000000</f>
        <v>75.920081999999994</v>
      </c>
    </row>
    <row r="12" spans="1:25" ht="15.75">
      <c r="A12" s="7" t="s">
        <v>15</v>
      </c>
      <c r="B12" s="8">
        <v>1164.4100000000001</v>
      </c>
      <c r="C12" s="8">
        <v>124.86</v>
      </c>
      <c r="D12" s="8">
        <v>2780.67</v>
      </c>
      <c r="E12" s="8">
        <v>155.19499999999999</v>
      </c>
      <c r="F12" s="15">
        <v>1564.64</v>
      </c>
      <c r="G12" s="9">
        <v>194.339</v>
      </c>
      <c r="H12" s="15">
        <v>1929.9929999999999</v>
      </c>
      <c r="I12" s="8">
        <v>275.69600000000003</v>
      </c>
      <c r="J12" s="36">
        <v>2380.924</v>
      </c>
      <c r="K12" s="9">
        <v>365.24599999999998</v>
      </c>
      <c r="L12" s="37">
        <v>2573.4699999999998</v>
      </c>
      <c r="M12" s="8">
        <v>404.56</v>
      </c>
      <c r="N12" s="36">
        <v>2512.9299999999998</v>
      </c>
      <c r="O12" s="9">
        <v>414.69</v>
      </c>
      <c r="P12" s="32">
        <v>3378.26289</v>
      </c>
      <c r="Q12" s="20">
        <v>397.49694399999998</v>
      </c>
      <c r="R12" s="27">
        <v>2478.56</v>
      </c>
      <c r="S12" s="27">
        <v>416.96</v>
      </c>
      <c r="T12" s="27">
        <v>2239.17</v>
      </c>
      <c r="U12" s="27">
        <v>377.22</v>
      </c>
      <c r="V12" s="27">
        <v>2374.3200000000002</v>
      </c>
      <c r="W12" s="27">
        <v>374.32</v>
      </c>
      <c r="X12" s="27">
        <f>2090816/1000</f>
        <v>2090.8159999999998</v>
      </c>
      <c r="Y12" s="27">
        <f>332829037/1000000</f>
        <v>332.82903700000003</v>
      </c>
    </row>
    <row r="13" spans="1:25" ht="15.75">
      <c r="A13" s="7" t="s">
        <v>14</v>
      </c>
      <c r="B13" s="8">
        <v>1880</v>
      </c>
      <c r="C13" s="11">
        <v>56.58</v>
      </c>
      <c r="D13" s="8">
        <v>4907.1130000000003</v>
      </c>
      <c r="E13" s="8">
        <v>121.358</v>
      </c>
      <c r="F13" s="15">
        <v>3352.0360000000001</v>
      </c>
      <c r="G13" s="9">
        <v>103.71299999999999</v>
      </c>
      <c r="H13" s="15">
        <v>13985.342000000001</v>
      </c>
      <c r="I13" s="8">
        <v>95.394999999999996</v>
      </c>
      <c r="J13" s="34">
        <v>1363.3630000000001</v>
      </c>
      <c r="K13" s="9">
        <v>64.97</v>
      </c>
      <c r="L13" s="9">
        <v>721.58</v>
      </c>
      <c r="M13" s="8">
        <v>34.03</v>
      </c>
      <c r="N13" s="34">
        <v>473.35</v>
      </c>
      <c r="O13" s="9">
        <v>22.11</v>
      </c>
      <c r="P13" s="30">
        <v>1302.204</v>
      </c>
      <c r="Q13" s="20">
        <v>37.447699999999998</v>
      </c>
      <c r="R13" s="27">
        <v>1425.29</v>
      </c>
      <c r="S13" s="27">
        <v>34.89</v>
      </c>
      <c r="T13" s="27">
        <v>1688.01</v>
      </c>
      <c r="U13" s="27">
        <v>49.6</v>
      </c>
      <c r="V13" s="27">
        <v>3410.77</v>
      </c>
      <c r="W13" s="27">
        <v>124.03</v>
      </c>
      <c r="X13" s="27">
        <f>3692536/1000</f>
        <v>3692.5360000000001</v>
      </c>
      <c r="Y13" s="27">
        <f>136381565/1000000</f>
        <v>136.38156499999999</v>
      </c>
    </row>
    <row r="14" spans="1:25" ht="15.75">
      <c r="A14" s="7" t="s">
        <v>13</v>
      </c>
      <c r="B14" s="8">
        <v>171</v>
      </c>
      <c r="C14" s="8">
        <v>5.95</v>
      </c>
      <c r="D14" s="8">
        <v>368.84</v>
      </c>
      <c r="E14" s="8">
        <v>13.305</v>
      </c>
      <c r="F14" s="15">
        <v>243</v>
      </c>
      <c r="G14" s="9">
        <v>10.414</v>
      </c>
      <c r="H14" s="15">
        <v>322</v>
      </c>
      <c r="I14" s="8">
        <v>17.09</v>
      </c>
      <c r="J14" s="34">
        <v>189.11</v>
      </c>
      <c r="K14" s="9">
        <v>11.430999999999999</v>
      </c>
      <c r="L14" s="9">
        <v>204</v>
      </c>
      <c r="M14" s="8">
        <v>13.49</v>
      </c>
      <c r="N14" s="34">
        <v>3698</v>
      </c>
      <c r="O14" s="9">
        <v>198.83</v>
      </c>
      <c r="P14" s="30">
        <v>136</v>
      </c>
      <c r="Q14" s="20">
        <v>6.2000120000000001</v>
      </c>
      <c r="R14" s="27">
        <v>36</v>
      </c>
      <c r="S14" s="27">
        <v>1.24</v>
      </c>
      <c r="T14" s="38" t="s">
        <v>10</v>
      </c>
      <c r="U14" s="38" t="s">
        <v>10</v>
      </c>
      <c r="V14" s="38">
        <v>53.54</v>
      </c>
      <c r="W14" s="38">
        <v>1.47</v>
      </c>
      <c r="X14" s="38">
        <f>43666/1000</f>
        <v>43.665999999999997</v>
      </c>
      <c r="Y14" s="38">
        <f>1780308/1000000</f>
        <v>1.780308</v>
      </c>
    </row>
    <row r="15" spans="1:25" ht="16.5" customHeight="1">
      <c r="A15" s="12" t="s">
        <v>7</v>
      </c>
      <c r="B15" s="11">
        <v>37884.36</v>
      </c>
      <c r="C15" s="8">
        <v>363.85</v>
      </c>
      <c r="D15" s="11">
        <v>9227.94</v>
      </c>
      <c r="E15" s="11">
        <v>279.59199999999998</v>
      </c>
      <c r="F15" s="16">
        <v>3858.07</v>
      </c>
      <c r="G15" s="9">
        <v>128.018</v>
      </c>
      <c r="H15" s="16">
        <v>4956.24</v>
      </c>
      <c r="I15" s="8">
        <v>187.905</v>
      </c>
      <c r="J15" s="36">
        <v>17184</v>
      </c>
      <c r="K15" s="9">
        <v>704.4</v>
      </c>
      <c r="L15" s="37">
        <v>5594.84</v>
      </c>
      <c r="M15" s="8">
        <v>260.75</v>
      </c>
      <c r="N15" s="36">
        <v>7563.67</v>
      </c>
      <c r="O15" s="9">
        <v>376.85</v>
      </c>
      <c r="P15" s="32">
        <v>11778.425999999999</v>
      </c>
      <c r="Q15" s="20">
        <v>479.67621600000001</v>
      </c>
      <c r="R15" s="27">
        <v>11707.12</v>
      </c>
      <c r="S15" s="27">
        <v>377.86</v>
      </c>
      <c r="T15" s="27">
        <v>15663.27</v>
      </c>
      <c r="U15" s="27">
        <v>454.08</v>
      </c>
      <c r="V15" s="27">
        <v>25745.01</v>
      </c>
      <c r="W15" s="27">
        <v>850.85</v>
      </c>
      <c r="X15" s="27">
        <f>16769863/1000</f>
        <v>16769.863000000001</v>
      </c>
      <c r="Y15" s="27">
        <f>574380363/1000000</f>
        <v>574.38036299999999</v>
      </c>
    </row>
    <row r="16" spans="1:25" ht="15.75">
      <c r="A16" s="13" t="s">
        <v>8</v>
      </c>
      <c r="B16" s="8">
        <v>40.549999999999997</v>
      </c>
      <c r="C16" s="8">
        <v>3.88</v>
      </c>
      <c r="D16" s="8">
        <v>156.11199999999999</v>
      </c>
      <c r="E16" s="8">
        <v>9.0220000000000002</v>
      </c>
      <c r="F16" s="15">
        <v>44.345999999999997</v>
      </c>
      <c r="G16" s="9">
        <v>4.9290000000000003</v>
      </c>
      <c r="H16" s="15">
        <v>235.47499999999999</v>
      </c>
      <c r="I16" s="8">
        <v>17.376999999999999</v>
      </c>
      <c r="J16" s="34">
        <v>225.16900000000001</v>
      </c>
      <c r="K16" s="9">
        <v>17.512</v>
      </c>
      <c r="L16" s="9">
        <v>218.28</v>
      </c>
      <c r="M16" s="8">
        <v>21.66</v>
      </c>
      <c r="N16" s="34">
        <v>172.03</v>
      </c>
      <c r="O16" s="9">
        <v>19.649999999999999</v>
      </c>
      <c r="P16" s="30">
        <v>5.4</v>
      </c>
      <c r="Q16" s="20">
        <v>0.88600000000000001</v>
      </c>
      <c r="R16" s="27">
        <v>10.79</v>
      </c>
      <c r="S16" s="27">
        <v>1.69</v>
      </c>
      <c r="T16" s="27">
        <v>140.38</v>
      </c>
      <c r="U16" s="27">
        <v>15.4</v>
      </c>
      <c r="V16" s="27">
        <v>4.7</v>
      </c>
      <c r="W16" s="27">
        <v>0.88</v>
      </c>
      <c r="X16" s="39">
        <f>83396/1000</f>
        <v>83.396000000000001</v>
      </c>
      <c r="Y16" s="39">
        <f>6192422/1000000</f>
        <v>6.1924219999999996</v>
      </c>
    </row>
    <row r="17" spans="1:25" ht="15.75" customHeight="1">
      <c r="A17" s="48" t="s">
        <v>20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Y17" s="40"/>
    </row>
    <row r="18" spans="1:25" ht="15.75" customHeight="1">
      <c r="A18" s="49" t="s">
        <v>21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</row>
    <row r="19" spans="1:25" ht="15.75" customHeight="1">
      <c r="A19" s="49" t="s">
        <v>22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</row>
    <row r="20" spans="1:25">
      <c r="A20" s="42" t="s">
        <v>9</v>
      </c>
      <c r="B20" s="42"/>
      <c r="C20" s="43"/>
      <c r="D20" s="44"/>
      <c r="E20" s="45"/>
      <c r="F20" s="44"/>
      <c r="G20" s="45"/>
      <c r="H20" s="44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</row>
    <row r="21" spans="1:25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</row>
  </sheetData>
  <mergeCells count="28">
    <mergeCell ref="P9:P10"/>
    <mergeCell ref="U9:U10"/>
    <mergeCell ref="T9:T10"/>
    <mergeCell ref="S9:S10"/>
    <mergeCell ref="R9:R10"/>
    <mergeCell ref="Q9:Q10"/>
    <mergeCell ref="X2:Y2"/>
    <mergeCell ref="J2:K2"/>
    <mergeCell ref="A17:W17"/>
    <mergeCell ref="A18:W18"/>
    <mergeCell ref="A19:W19"/>
    <mergeCell ref="A2:A3"/>
    <mergeCell ref="B2:C2"/>
    <mergeCell ref="D2:E2"/>
    <mergeCell ref="F2:G2"/>
    <mergeCell ref="H2:I2"/>
    <mergeCell ref="V2:W2"/>
    <mergeCell ref="R2:S2"/>
    <mergeCell ref="P2:Q2"/>
    <mergeCell ref="N2:O2"/>
    <mergeCell ref="L2:M2"/>
    <mergeCell ref="T2:U2"/>
    <mergeCell ref="Y6:Y7"/>
    <mergeCell ref="T6:T7"/>
    <mergeCell ref="U6:U7"/>
    <mergeCell ref="V6:V7"/>
    <mergeCell ref="W6:W7"/>
    <mergeCell ref="X6:X7"/>
  </mergeCells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6.21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Pem Zangmo</cp:lastModifiedBy>
  <cp:lastPrinted>2019-06-13T12:57:30Z</cp:lastPrinted>
  <dcterms:created xsi:type="dcterms:W3CDTF">2013-09-24T03:49:04Z</dcterms:created>
  <dcterms:modified xsi:type="dcterms:W3CDTF">2021-06-24T04:48:10Z</dcterms:modified>
</cp:coreProperties>
</file>